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Bokför 20 affärshändelser" sheetId="1" r:id="rId1"/>
    <sheet name="Facit" sheetId="2" r:id="rId2"/>
    <sheet name="Kontoplan" sheetId="3" r:id="rId3"/>
  </sheets>
  <definedNames/>
  <calcPr fullCalcOnLoad="1"/>
</workbook>
</file>

<file path=xl/sharedStrings.xml><?xml version="1.0" encoding="utf-8"?>
<sst xmlns="http://schemas.openxmlformats.org/spreadsheetml/2006/main" count="151" uniqueCount="114">
  <si>
    <t>Konto</t>
  </si>
  <si>
    <t>Debet</t>
  </si>
  <si>
    <t>Kredit</t>
  </si>
  <si>
    <t>Skuld på arbetsgivaravgifter på 37 000 kr bokförs.</t>
  </si>
  <si>
    <t>Nettolöner på 72 000 kr betalas till anställda via postgiro. Skatteavdrag: 28 000 kr.</t>
  </si>
  <si>
    <t>Kursdifferensen bokförs.</t>
  </si>
  <si>
    <t xml:space="preserve"> </t>
  </si>
  <si>
    <t>Företagsekonomi B</t>
  </si>
  <si>
    <t>Faktura för sålda varor på 25 000 kr, varav moms 5 000 kr, skickas till kund.</t>
  </si>
  <si>
    <t>Faktura på 9 000 kr, varav moms 1 800 kr, inkommer från leverantör.</t>
  </si>
  <si>
    <t>Kreditfaktura på 2 000 kr, varav moms 400 kr, skickas till kund gällande sålda varor.</t>
  </si>
  <si>
    <t>Kontant säljs varor för 1 800 kr varav moms           360 kr.</t>
  </si>
  <si>
    <t>Faktura på 20 000 kr, varav moms 4 000 kr erhålls från varuleverantör.</t>
  </si>
  <si>
    <t>Likvid via postgiro till leverantören, (punkt 12),       med avdrag för 2 % kassarabatt.</t>
  </si>
  <si>
    <t>Kreditfaktura inkommer från varuleverantör på        3 000 kr, varav moms 600 kr.</t>
  </si>
  <si>
    <t>Till kund skickas faktura för sålda varor på              30 000 kr, varav moms 6 000 kr.</t>
  </si>
  <si>
    <t>Köp av inventarier på kredit för 8 000 kr, varav moms 1 600 kr.</t>
  </si>
  <si>
    <t>Likvid för personalskatter på 28 000 kr skickas via postgiro till Skatteverket.</t>
  </si>
  <si>
    <t>Skuld för arbetsgivaravgifter på 37 000 kr betalas till Skatteverket via postgiro.</t>
  </si>
  <si>
    <t>En maskin för 50 000 kr, varav moms 10 000 kr köps på kredit.</t>
  </si>
  <si>
    <t>Försäkringspremie på 2 375 kr betalas via bankgiro.</t>
  </si>
  <si>
    <t>Ränta på bankkontot erhålls med 3 555 kr.</t>
  </si>
  <si>
    <t>Kontoförteckning ur Bas 2000</t>
  </si>
  <si>
    <t>Ställningskonton</t>
  </si>
  <si>
    <t>Resultatkonton</t>
  </si>
  <si>
    <t>Anläggningstillgångar</t>
  </si>
  <si>
    <t>Rörelsens intäkter</t>
  </si>
  <si>
    <t>Byggnader</t>
  </si>
  <si>
    <t>Varuförsäljning</t>
  </si>
  <si>
    <t>Ack avskrivning byggnader</t>
  </si>
  <si>
    <t>Utförda uppdrag</t>
  </si>
  <si>
    <t>Maskiner</t>
  </si>
  <si>
    <t>Lämnade kassarabatter</t>
  </si>
  <si>
    <t>Ack avskrivning maskiner</t>
  </si>
  <si>
    <t>Öresutjämning</t>
  </si>
  <si>
    <t>Inventarier</t>
  </si>
  <si>
    <t>Kursvinster</t>
  </si>
  <si>
    <t>Ack avskrivning inventarier</t>
  </si>
  <si>
    <t>Rörelsens kostnader – material</t>
  </si>
  <si>
    <t>Bilar</t>
  </si>
  <si>
    <t>Varuinköp</t>
  </si>
  <si>
    <t>Ack avskrivning bilar</t>
  </si>
  <si>
    <t>Erhållna kassarabatter</t>
  </si>
  <si>
    <t>Omsättningstillgångar</t>
  </si>
  <si>
    <t>Rörelsens kostnader – övriga</t>
  </si>
  <si>
    <t>Varulager</t>
  </si>
  <si>
    <t>Lokalhyra</t>
  </si>
  <si>
    <t>Kundfordringar</t>
  </si>
  <si>
    <t>Leasing, maskiner</t>
  </si>
  <si>
    <t>Växelfordringar</t>
  </si>
  <si>
    <t>El</t>
  </si>
  <si>
    <t>Skattefordringar</t>
  </si>
  <si>
    <t>Förbrukningsinventarier</t>
  </si>
  <si>
    <t>Momsfordran</t>
  </si>
  <si>
    <t>Driftskostnader, bil</t>
  </si>
  <si>
    <t>Interimsfordringar</t>
  </si>
  <si>
    <t>Reklam</t>
  </si>
  <si>
    <t>Kassa</t>
  </si>
  <si>
    <t>Kontorsmateriel</t>
  </si>
  <si>
    <t>Postgiro</t>
  </si>
  <si>
    <t>Tele och post</t>
  </si>
  <si>
    <t>Checkräkning</t>
  </si>
  <si>
    <t>Försäkringar</t>
  </si>
  <si>
    <t>Bank</t>
  </si>
  <si>
    <t>Kundförluster</t>
  </si>
  <si>
    <t>Eget Kapital</t>
  </si>
  <si>
    <t>Diverse tjänster</t>
  </si>
  <si>
    <t>Eget kapital</t>
  </si>
  <si>
    <t>Diverse kostnader</t>
  </si>
  <si>
    <t>Eget uttag</t>
  </si>
  <si>
    <t>Löner</t>
  </si>
  <si>
    <t>Egen insättning</t>
  </si>
  <si>
    <t>Arbetsgivaravgifter</t>
  </si>
  <si>
    <t>Årets resultat</t>
  </si>
  <si>
    <t>Avskrivningar</t>
  </si>
  <si>
    <t>Aktiekapital</t>
  </si>
  <si>
    <t>Avskrivning, byggnader</t>
  </si>
  <si>
    <t>Överkursfond</t>
  </si>
  <si>
    <t>Avskrivning, maskiner</t>
  </si>
  <si>
    <t>Reservfond</t>
  </si>
  <si>
    <t>Avskrivning, inventarier</t>
  </si>
  <si>
    <t>Balanserad vinst</t>
  </si>
  <si>
    <t>Avskrivning, bilar</t>
  </si>
  <si>
    <t>Föregående års resultat</t>
  </si>
  <si>
    <t>Kursförluster</t>
  </si>
  <si>
    <t>Finansiella intäkter och kostnader</t>
  </si>
  <si>
    <t>Långfristiga skulder</t>
  </si>
  <si>
    <t>Ränteintäkter</t>
  </si>
  <si>
    <t>Banklån</t>
  </si>
  <si>
    <t>Räntekostnader</t>
  </si>
  <si>
    <t>Kortfristiga skulder</t>
  </si>
  <si>
    <t>Skatt och Årets resultat</t>
  </si>
  <si>
    <t>Leverantörsskulder</t>
  </si>
  <si>
    <t>Årets skatt</t>
  </si>
  <si>
    <t>Växelskulder</t>
  </si>
  <si>
    <t>Skatteskulder</t>
  </si>
  <si>
    <t>Utgående moms</t>
  </si>
  <si>
    <t>Ingående moms</t>
  </si>
  <si>
    <t>Momsredovisning</t>
  </si>
  <si>
    <t>Personalskatter</t>
  </si>
  <si>
    <t>Vinstutdelning</t>
  </si>
  <si>
    <t>Interimsskulder</t>
  </si>
  <si>
    <t>Skuld för arbetsgivaravgifter</t>
  </si>
  <si>
    <t>Från en leverantör erhålls kreditfaktura på 1 000 kr, varav moms 200 kr, avseende köpta varor.</t>
  </si>
  <si>
    <t>Beräknad utgående EU-moms</t>
  </si>
  <si>
    <t>Beräknad ingående EU-moms</t>
  </si>
  <si>
    <t>Likvid skickas till den tyske leverantören via bankgiro. Kurs: 980 SEK för € 100.</t>
  </si>
  <si>
    <t>Bokför affärshändelser</t>
  </si>
  <si>
    <r>
      <t xml:space="preserve">Från en tysk varuleverantör inkommer faktura på            € 12 000. Bokförs till kurs 1000 SEK för </t>
    </r>
    <r>
      <rPr>
        <sz val="12"/>
        <rFont val="Arial"/>
        <family val="0"/>
      </rPr>
      <t>€</t>
    </r>
    <r>
      <rPr>
        <sz val="12"/>
        <rFont val="Times New Roman"/>
        <family val="1"/>
      </rPr>
      <t xml:space="preserve"> 100. </t>
    </r>
    <r>
      <rPr>
        <b/>
        <sz val="12"/>
        <rFont val="Times New Roman"/>
        <family val="1"/>
      </rPr>
      <t>OBS! Vi bortser från momsen!</t>
    </r>
  </si>
  <si>
    <t>Fyll endast i de gula rutorna nedan!</t>
  </si>
  <si>
    <t>Bokför 20 affärshändelser</t>
  </si>
  <si>
    <t>Facit till Övning 1-2 Redovisning              Konteringsövningar</t>
  </si>
  <si>
    <t>Övning 1-2 Redovisning                             Konteringsövningar</t>
  </si>
  <si>
    <t>Se fliken Kontoplan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</si>
</sst>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3" fontId="3" fillId="3" borderId="7" xfId="0" applyNumberFormat="1" applyFont="1" applyFill="1" applyBorder="1" applyAlignment="1" applyProtection="1">
      <alignment horizontal="right" vertical="center" wrapText="1"/>
      <protection hidden="1"/>
    </xf>
    <xf numFmtId="3" fontId="3" fillId="3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Border="1" applyAlignment="1" applyProtection="1">
      <alignment horizontal="right" vertical="center" wrapText="1"/>
      <protection hidden="1"/>
    </xf>
    <xf numFmtId="3" fontId="3" fillId="0" borderId="9" xfId="0" applyNumberFormat="1" applyFont="1" applyBorder="1" applyAlignment="1" applyProtection="1">
      <alignment horizontal="right" vertical="center" wrapText="1"/>
      <protection hidden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3" fillId="0" borderId="7" xfId="0" applyNumberFormat="1" applyFont="1" applyBorder="1" applyAlignment="1" applyProtection="1">
      <alignment horizontal="right" vertical="center" wrapText="1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30" xfId="0" applyNumberFormat="1" applyFont="1" applyFill="1" applyBorder="1" applyAlignment="1">
      <alignment horizontal="righ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45.7109375" style="0" customWidth="1"/>
    <col min="4" max="4" width="9.7109375" style="9" customWidth="1"/>
    <col min="5" max="5" width="9.7109375" style="0" customWidth="1"/>
    <col min="6" max="6" width="9.7109375" style="9" customWidth="1"/>
    <col min="7" max="7" width="9.7109375" style="0" customWidth="1"/>
    <col min="8" max="8" width="3.7109375" style="0" customWidth="1"/>
  </cols>
  <sheetData>
    <row r="1" spans="1:8" ht="12.75">
      <c r="A1" s="10"/>
      <c r="B1" s="10"/>
      <c r="C1" s="10"/>
      <c r="D1" s="11"/>
      <c r="E1" s="10"/>
      <c r="F1" s="11"/>
      <c r="G1" s="10"/>
      <c r="H1" s="10"/>
    </row>
    <row r="2" spans="1:8" ht="18" customHeight="1">
      <c r="A2" s="10"/>
      <c r="B2" s="100" t="s">
        <v>7</v>
      </c>
      <c r="C2" s="100"/>
      <c r="D2" s="11"/>
      <c r="E2" s="10"/>
      <c r="F2" s="11"/>
      <c r="G2" s="10"/>
      <c r="H2" s="10"/>
    </row>
    <row r="3" spans="1:8" ht="15" customHeight="1" thickBot="1">
      <c r="A3" s="10"/>
      <c r="B3" s="2"/>
      <c r="C3" s="10"/>
      <c r="D3" s="11"/>
      <c r="E3" s="10"/>
      <c r="F3" s="11"/>
      <c r="G3" s="10"/>
      <c r="H3" s="10"/>
    </row>
    <row r="4" spans="1:9" ht="15.75" customHeight="1" thickBot="1">
      <c r="A4" s="10"/>
      <c r="B4" s="100" t="s">
        <v>112</v>
      </c>
      <c r="C4" s="100"/>
      <c r="D4" s="100"/>
      <c r="E4" s="18"/>
      <c r="F4" s="101" t="s">
        <v>113</v>
      </c>
      <c r="G4" s="102"/>
      <c r="H4" s="74"/>
      <c r="I4" s="74"/>
    </row>
    <row r="5" spans="1:8" ht="15" customHeight="1" thickBot="1">
      <c r="A5" s="10"/>
      <c r="B5" s="2"/>
      <c r="C5" s="10"/>
      <c r="D5" s="11"/>
      <c r="E5" s="10"/>
      <c r="F5" s="11"/>
      <c r="G5" s="10"/>
      <c r="H5" s="10"/>
    </row>
    <row r="6" spans="1:8" ht="15" customHeight="1" thickBot="1">
      <c r="A6" s="10"/>
      <c r="B6" s="98" t="s">
        <v>110</v>
      </c>
      <c r="C6" s="99"/>
      <c r="D6" s="103" t="s">
        <v>109</v>
      </c>
      <c r="E6" s="104"/>
      <c r="F6" s="104"/>
      <c r="G6" s="105"/>
      <c r="H6" s="10"/>
    </row>
    <row r="7" spans="1:8" ht="15" customHeight="1" thickBot="1">
      <c r="A7" s="10"/>
      <c r="B7" s="2"/>
      <c r="C7" s="10"/>
      <c r="D7" s="11"/>
      <c r="E7" s="10"/>
      <c r="F7" s="11"/>
      <c r="G7" s="10"/>
      <c r="H7" s="10"/>
    </row>
    <row r="8" spans="1:8" ht="15" customHeight="1" thickBot="1">
      <c r="A8" s="10"/>
      <c r="B8" s="3"/>
      <c r="C8" s="4"/>
      <c r="D8" s="5" t="s">
        <v>0</v>
      </c>
      <c r="E8" s="1" t="s">
        <v>1</v>
      </c>
      <c r="F8" s="1" t="s">
        <v>0</v>
      </c>
      <c r="G8" s="1" t="s">
        <v>2</v>
      </c>
      <c r="H8" s="10"/>
    </row>
    <row r="9" spans="1:8" ht="15" customHeight="1">
      <c r="A9" s="10"/>
      <c r="B9" s="83">
        <v>1</v>
      </c>
      <c r="C9" s="89" t="s">
        <v>4</v>
      </c>
      <c r="D9" s="85"/>
      <c r="E9" s="81" t="str">
        <f>IF(SUM(G9+G10)=100000,"100 000",IF(SUM(G9+G10)&lt;&gt;100000," "))</f>
        <v> </v>
      </c>
      <c r="F9" s="21"/>
      <c r="G9" s="26"/>
      <c r="H9" s="10"/>
    </row>
    <row r="10" spans="1:8" ht="15" customHeight="1" thickBot="1">
      <c r="A10" s="10"/>
      <c r="B10" s="93"/>
      <c r="C10" s="90"/>
      <c r="D10" s="92"/>
      <c r="E10" s="82"/>
      <c r="F10" s="19"/>
      <c r="G10" s="24"/>
      <c r="H10" s="10"/>
    </row>
    <row r="11" spans="1:8" ht="15" customHeight="1">
      <c r="A11" s="10"/>
      <c r="B11" s="83">
        <v>2</v>
      </c>
      <c r="C11" s="89" t="s">
        <v>3</v>
      </c>
      <c r="D11" s="85"/>
      <c r="E11" s="87"/>
      <c r="F11" s="85"/>
      <c r="G11" s="81" t="str">
        <f>IF(E11=37000,"37 000",IF(E11&lt;&gt;37000," "))</f>
        <v> </v>
      </c>
      <c r="H11" s="10"/>
    </row>
    <row r="12" spans="1:8" ht="15" customHeight="1" thickBot="1">
      <c r="A12" s="10"/>
      <c r="B12" s="84"/>
      <c r="C12" s="90"/>
      <c r="D12" s="86"/>
      <c r="E12" s="88"/>
      <c r="F12" s="86"/>
      <c r="G12" s="82"/>
      <c r="H12" s="10" t="s">
        <v>6</v>
      </c>
    </row>
    <row r="13" spans="1:8" ht="15" customHeight="1">
      <c r="A13" s="10"/>
      <c r="B13" s="83">
        <v>3</v>
      </c>
      <c r="C13" s="89" t="s">
        <v>108</v>
      </c>
      <c r="D13" s="85"/>
      <c r="E13" s="87"/>
      <c r="F13" s="85"/>
      <c r="G13" s="81" t="str">
        <f>IF(E13=120000,"120 000",IF(E13&lt;&gt;120000," "))</f>
        <v> </v>
      </c>
      <c r="H13" s="10"/>
    </row>
    <row r="14" spans="1:8" ht="15" customHeight="1">
      <c r="A14" s="10"/>
      <c r="B14" s="84"/>
      <c r="C14" s="96"/>
      <c r="D14" s="86"/>
      <c r="E14" s="80"/>
      <c r="F14" s="86"/>
      <c r="G14" s="91"/>
      <c r="H14" s="10"/>
    </row>
    <row r="15" spans="1:8" ht="15.75" customHeight="1" thickBot="1">
      <c r="A15" s="10"/>
      <c r="B15" s="93"/>
      <c r="C15" s="90"/>
      <c r="D15" s="92"/>
      <c r="E15" s="88"/>
      <c r="F15" s="92"/>
      <c r="G15" s="82"/>
      <c r="H15" s="10"/>
    </row>
    <row r="16" spans="1:8" ht="15" customHeight="1">
      <c r="A16" s="10"/>
      <c r="B16" s="84">
        <v>4</v>
      </c>
      <c r="C16" s="96" t="s">
        <v>106</v>
      </c>
      <c r="D16" s="86"/>
      <c r="E16" s="80"/>
      <c r="F16" s="86"/>
      <c r="G16" s="91" t="str">
        <f>IF(E16=117600,"117 600",IF(E16&lt;&gt;1176000," "))</f>
        <v> </v>
      </c>
      <c r="H16" s="10"/>
    </row>
    <row r="17" spans="1:8" ht="15" customHeight="1" thickBot="1">
      <c r="A17" s="10"/>
      <c r="B17" s="93"/>
      <c r="C17" s="90"/>
      <c r="D17" s="92"/>
      <c r="E17" s="88"/>
      <c r="F17" s="92"/>
      <c r="G17" s="82"/>
      <c r="H17" s="10"/>
    </row>
    <row r="18" spans="1:8" ht="15" customHeight="1">
      <c r="A18" s="10"/>
      <c r="B18" s="83">
        <v>5</v>
      </c>
      <c r="C18" s="89" t="s">
        <v>5</v>
      </c>
      <c r="D18" s="85"/>
      <c r="E18" s="87"/>
      <c r="F18" s="85"/>
      <c r="G18" s="81" t="str">
        <f>IF(E18=2400,"2 400",IF(E18&lt;&gt;2400," "))</f>
        <v> </v>
      </c>
      <c r="H18" s="10"/>
    </row>
    <row r="19" spans="1:8" ht="15" customHeight="1" thickBot="1">
      <c r="A19" s="10"/>
      <c r="B19" s="93"/>
      <c r="C19" s="90"/>
      <c r="D19" s="92"/>
      <c r="E19" s="88"/>
      <c r="F19" s="92"/>
      <c r="G19" s="82"/>
      <c r="H19" s="10"/>
    </row>
    <row r="20" spans="1:8" ht="15" customHeight="1">
      <c r="A20" s="10"/>
      <c r="B20" s="83">
        <v>6</v>
      </c>
      <c r="C20" s="89" t="s">
        <v>8</v>
      </c>
      <c r="D20" s="85"/>
      <c r="E20" s="81" t="str">
        <f>IF(SUM(G20+G21)=25000,"25 000",IF(SUM(G20+G21)&lt;&gt;25000," "))</f>
        <v> </v>
      </c>
      <c r="F20" s="21"/>
      <c r="G20" s="26"/>
      <c r="H20" s="10"/>
    </row>
    <row r="21" spans="1:8" ht="15" customHeight="1" thickBot="1">
      <c r="A21" s="10"/>
      <c r="B21" s="84"/>
      <c r="C21" s="96"/>
      <c r="D21" s="92"/>
      <c r="E21" s="82"/>
      <c r="F21" s="20"/>
      <c r="G21" s="25"/>
      <c r="H21" s="10"/>
    </row>
    <row r="22" spans="1:8" ht="15" customHeight="1">
      <c r="A22" s="10"/>
      <c r="B22" s="12">
        <v>7</v>
      </c>
      <c r="C22" s="94" t="s">
        <v>9</v>
      </c>
      <c r="D22" s="21"/>
      <c r="E22" s="26"/>
      <c r="F22" s="85"/>
      <c r="G22" s="81" t="str">
        <f>IF(SUM(E22+E23)=9000,"9 000",IF(SUM(E22+E23)&lt;&gt;9000," "))</f>
        <v> </v>
      </c>
      <c r="H22" s="10"/>
    </row>
    <row r="23" spans="1:8" ht="15" customHeight="1" thickBot="1">
      <c r="A23" s="10"/>
      <c r="B23" s="13"/>
      <c r="C23" s="95"/>
      <c r="D23" s="22"/>
      <c r="E23" s="27"/>
      <c r="F23" s="92"/>
      <c r="G23" s="82"/>
      <c r="H23" s="10"/>
    </row>
    <row r="24" spans="1:8" ht="15" customHeight="1">
      <c r="A24" s="10"/>
      <c r="B24" s="84">
        <v>8</v>
      </c>
      <c r="C24" s="89" t="s">
        <v>10</v>
      </c>
      <c r="D24" s="21"/>
      <c r="E24" s="26"/>
      <c r="F24" s="86"/>
      <c r="G24" s="91" t="str">
        <f>IF(SUM(E24+E25)=2000,"2 000",IF(SUM(E24+E25)&lt;&gt;2000," "))</f>
        <v> </v>
      </c>
      <c r="H24" s="10"/>
    </row>
    <row r="25" spans="1:8" ht="15" customHeight="1" thickBot="1">
      <c r="A25" s="10"/>
      <c r="B25" s="84"/>
      <c r="C25" s="90"/>
      <c r="D25" s="20"/>
      <c r="E25" s="25"/>
      <c r="F25" s="86"/>
      <c r="G25" s="91"/>
      <c r="H25" s="10"/>
    </row>
    <row r="26" spans="1:8" ht="15" customHeight="1">
      <c r="A26" s="10"/>
      <c r="B26" s="83">
        <v>9</v>
      </c>
      <c r="C26" s="89" t="s">
        <v>103</v>
      </c>
      <c r="D26" s="85"/>
      <c r="E26" s="81" t="str">
        <f>IF(SUM(G26+G27)=1000,"1 000",IF(SUM(G26+G27)&lt;&gt;1000," "))</f>
        <v> </v>
      </c>
      <c r="F26" s="21"/>
      <c r="G26" s="26"/>
      <c r="H26" s="10"/>
    </row>
    <row r="27" spans="1:8" ht="15" customHeight="1" thickBot="1">
      <c r="A27" s="10"/>
      <c r="B27" s="93"/>
      <c r="C27" s="90"/>
      <c r="D27" s="92"/>
      <c r="E27" s="82"/>
      <c r="F27" s="22"/>
      <c r="G27" s="24"/>
      <c r="H27" s="10"/>
    </row>
    <row r="28" spans="1:8" ht="15" customHeight="1">
      <c r="A28" s="10"/>
      <c r="B28" s="84">
        <v>10</v>
      </c>
      <c r="C28" s="89" t="s">
        <v>11</v>
      </c>
      <c r="D28" s="86"/>
      <c r="E28" s="91" t="str">
        <f>IF(SUM(G28+G29)=1800,"1 800",IF(SUM(G28+G29)&lt;&gt;1800," "))</f>
        <v> </v>
      </c>
      <c r="F28" s="21"/>
      <c r="G28" s="26"/>
      <c r="H28" s="10"/>
    </row>
    <row r="29" spans="1:8" ht="15" customHeight="1" thickBot="1">
      <c r="A29" s="10"/>
      <c r="B29" s="84"/>
      <c r="C29" s="96"/>
      <c r="D29" s="86"/>
      <c r="E29" s="91"/>
      <c r="F29" s="20"/>
      <c r="G29" s="25"/>
      <c r="H29" s="10"/>
    </row>
    <row r="30" spans="1:8" ht="15" customHeight="1">
      <c r="A30" s="10"/>
      <c r="B30" s="83">
        <v>11</v>
      </c>
      <c r="C30" s="94" t="s">
        <v>16</v>
      </c>
      <c r="D30" s="21"/>
      <c r="E30" s="26"/>
      <c r="F30" s="85"/>
      <c r="G30" s="81" t="str">
        <f>IF(SUM(E30+E31)=8000,"8 000",IF(SUM(E30+E31)&lt;&gt;8000," "))</f>
        <v> </v>
      </c>
      <c r="H30" s="10"/>
    </row>
    <row r="31" spans="1:8" ht="15" customHeight="1" thickBot="1">
      <c r="A31" s="10"/>
      <c r="B31" s="93"/>
      <c r="C31" s="79"/>
      <c r="D31" s="23"/>
      <c r="E31" s="28"/>
      <c r="F31" s="86"/>
      <c r="G31" s="91"/>
      <c r="H31" s="10"/>
    </row>
    <row r="32" spans="1:8" ht="15" customHeight="1">
      <c r="A32" s="10"/>
      <c r="B32" s="83">
        <v>12</v>
      </c>
      <c r="C32" s="94" t="s">
        <v>12</v>
      </c>
      <c r="D32" s="21"/>
      <c r="E32" s="26"/>
      <c r="F32" s="85"/>
      <c r="G32" s="81" t="str">
        <f>IF(SUM(E32+E33)=20000,"20 000",IF(SUM(E22+E23)&lt;&gt;20000," "))</f>
        <v> </v>
      </c>
      <c r="H32" s="10"/>
    </row>
    <row r="33" spans="1:8" ht="15" customHeight="1" thickBot="1">
      <c r="A33" s="10"/>
      <c r="B33" s="93"/>
      <c r="C33" s="95"/>
      <c r="D33" s="22"/>
      <c r="E33" s="27"/>
      <c r="F33" s="92"/>
      <c r="G33" s="82"/>
      <c r="H33" s="10"/>
    </row>
    <row r="34" spans="1:8" ht="15" customHeight="1">
      <c r="A34" s="10"/>
      <c r="B34" s="84">
        <v>13</v>
      </c>
      <c r="C34" s="89" t="s">
        <v>13</v>
      </c>
      <c r="D34" s="97"/>
      <c r="E34" s="91" t="str">
        <f>IF(SUM(G34+G35)=20000,"20 000",IF(SUM(G34+G35)&lt;&gt;20000," "))</f>
        <v> </v>
      </c>
      <c r="F34" s="21"/>
      <c r="G34" s="55"/>
      <c r="H34" s="10"/>
    </row>
    <row r="35" spans="1:8" ht="15" customHeight="1" thickBot="1">
      <c r="A35" s="10"/>
      <c r="B35" s="84"/>
      <c r="C35" s="96"/>
      <c r="D35" s="86"/>
      <c r="E35" s="91"/>
      <c r="F35" s="20"/>
      <c r="G35" s="54"/>
      <c r="H35" s="10"/>
    </row>
    <row r="36" spans="1:8" ht="15" customHeight="1">
      <c r="A36" s="10"/>
      <c r="B36" s="83">
        <v>14</v>
      </c>
      <c r="C36" s="94" t="s">
        <v>15</v>
      </c>
      <c r="D36" s="85"/>
      <c r="E36" s="81" t="str">
        <f>IF(SUM(G36+G37)=30000,"30 000",IF(SUM(G36+G37)&lt;&gt;30000," "))</f>
        <v> </v>
      </c>
      <c r="F36" s="21"/>
      <c r="G36" s="26"/>
      <c r="H36" s="10"/>
    </row>
    <row r="37" spans="1:8" ht="15" customHeight="1" thickBot="1">
      <c r="A37" s="10"/>
      <c r="B37" s="93"/>
      <c r="C37" s="79"/>
      <c r="D37" s="86"/>
      <c r="E37" s="91"/>
      <c r="F37" s="20"/>
      <c r="G37" s="29"/>
      <c r="H37" s="10"/>
    </row>
    <row r="38" spans="1:8" ht="15" customHeight="1">
      <c r="A38" s="10"/>
      <c r="B38" s="83">
        <v>15</v>
      </c>
      <c r="C38" s="94" t="s">
        <v>14</v>
      </c>
      <c r="D38" s="85"/>
      <c r="E38" s="81" t="str">
        <f>IF(SUM(G38+G39)=3000,"3 000",IF(SUM(G38+G39)&lt;&gt;3000," "))</f>
        <v> </v>
      </c>
      <c r="F38" s="21"/>
      <c r="G38" s="26"/>
      <c r="H38" s="10"/>
    </row>
    <row r="39" spans="1:8" ht="15" customHeight="1" thickBot="1">
      <c r="A39" s="10"/>
      <c r="B39" s="93"/>
      <c r="C39" s="95"/>
      <c r="D39" s="92"/>
      <c r="E39" s="82"/>
      <c r="F39" s="19"/>
      <c r="G39" s="30"/>
      <c r="H39" s="10"/>
    </row>
    <row r="40" spans="1:8" ht="15" customHeight="1">
      <c r="A40" s="10"/>
      <c r="B40" s="84">
        <v>16</v>
      </c>
      <c r="C40" s="89" t="s">
        <v>17</v>
      </c>
      <c r="D40" s="86"/>
      <c r="E40" s="80"/>
      <c r="F40" s="86"/>
      <c r="G40" s="91" t="str">
        <f>IF(E40=28000,"28 000",IF(E40&lt;&gt;28000," "))</f>
        <v> </v>
      </c>
      <c r="H40" s="10"/>
    </row>
    <row r="41" spans="1:8" ht="15" customHeight="1" thickBot="1">
      <c r="A41" s="10"/>
      <c r="B41" s="84"/>
      <c r="C41" s="96"/>
      <c r="D41" s="86"/>
      <c r="E41" s="80"/>
      <c r="F41" s="86"/>
      <c r="G41" s="91"/>
      <c r="H41" s="10"/>
    </row>
    <row r="42" spans="1:8" ht="15" customHeight="1">
      <c r="A42" s="10"/>
      <c r="B42" s="75">
        <v>17</v>
      </c>
      <c r="C42" s="94" t="s">
        <v>18</v>
      </c>
      <c r="D42" s="85"/>
      <c r="E42" s="87"/>
      <c r="F42" s="85"/>
      <c r="G42" s="81" t="str">
        <f>IF(E42=37000,"37 000",IF(E42&lt;&gt;37000," "))</f>
        <v> </v>
      </c>
      <c r="H42" s="10"/>
    </row>
    <row r="43" spans="1:8" ht="15" customHeight="1" thickBot="1">
      <c r="A43" s="10"/>
      <c r="B43" s="76"/>
      <c r="C43" s="95"/>
      <c r="D43" s="92"/>
      <c r="E43" s="88"/>
      <c r="F43" s="92"/>
      <c r="G43" s="82"/>
      <c r="H43" s="10"/>
    </row>
    <row r="44" spans="1:8" ht="15" customHeight="1">
      <c r="A44" s="10"/>
      <c r="B44" s="84">
        <v>18</v>
      </c>
      <c r="C44" s="89" t="s">
        <v>19</v>
      </c>
      <c r="D44" s="21"/>
      <c r="E44" s="26"/>
      <c r="F44" s="86"/>
      <c r="G44" s="91" t="str">
        <f>IF(SUM(E44+E45)=50000,"50 000",IF(SUM(E44+E45)&lt;&gt;50000," "))</f>
        <v> </v>
      </c>
      <c r="H44" s="10"/>
    </row>
    <row r="45" spans="1:8" ht="15" customHeight="1" thickBot="1">
      <c r="A45" s="10"/>
      <c r="B45" s="84"/>
      <c r="C45" s="96"/>
      <c r="D45" s="20"/>
      <c r="E45" s="25"/>
      <c r="F45" s="86"/>
      <c r="G45" s="91"/>
      <c r="H45" s="10"/>
    </row>
    <row r="46" spans="1:8" ht="15" customHeight="1">
      <c r="A46" s="10"/>
      <c r="B46" s="75">
        <v>19</v>
      </c>
      <c r="C46" s="94" t="s">
        <v>20</v>
      </c>
      <c r="D46" s="85"/>
      <c r="E46" s="87"/>
      <c r="F46" s="85"/>
      <c r="G46" s="81" t="str">
        <f>IF(E46=2375,"2 375",IF(E46&lt;&gt;2375," "))</f>
        <v> </v>
      </c>
      <c r="H46" s="10"/>
    </row>
    <row r="47" spans="1:8" ht="15" customHeight="1" thickBot="1">
      <c r="A47" s="10"/>
      <c r="B47" s="76"/>
      <c r="C47" s="79"/>
      <c r="D47" s="92"/>
      <c r="E47" s="88"/>
      <c r="F47" s="92"/>
      <c r="G47" s="82"/>
      <c r="H47" s="10"/>
    </row>
    <row r="48" spans="1:8" ht="15" customHeight="1">
      <c r="A48" s="10"/>
      <c r="B48" s="75">
        <v>20</v>
      </c>
      <c r="C48" s="89" t="s">
        <v>21</v>
      </c>
      <c r="D48" s="77"/>
      <c r="E48" s="87"/>
      <c r="F48" s="85"/>
      <c r="G48" s="81" t="str">
        <f>IF(E48=3555,"3 555",IF(E48&lt;&gt;3555," "))</f>
        <v> </v>
      </c>
      <c r="H48" s="10"/>
    </row>
    <row r="49" spans="1:8" ht="15" customHeight="1" thickBot="1">
      <c r="A49" s="10"/>
      <c r="B49" s="76"/>
      <c r="C49" s="90"/>
      <c r="D49" s="78"/>
      <c r="E49" s="88"/>
      <c r="F49" s="92"/>
      <c r="G49" s="82"/>
      <c r="H49" s="10"/>
    </row>
    <row r="50" ht="12.75">
      <c r="C50" t="s">
        <v>6</v>
      </c>
    </row>
    <row r="51" ht="12.75">
      <c r="C51" t="s">
        <v>6</v>
      </c>
    </row>
  </sheetData>
  <sheetProtection password="CC4C" sheet="1" objects="1" scenarios="1"/>
  <protectedRanges>
    <protectedRange sqref="G34:G39" name="Omr?de10"/>
    <protectedRange sqref="G20:G21" name="Omr?de8"/>
    <protectedRange sqref="F9:F49" name="Omr?de6"/>
    <protectedRange sqref="E30:E33" name="Omr?de4"/>
    <protectedRange sqref="E11:E19" name="Omr?de2"/>
    <protectedRange sqref="D9:D49" name="Omr?de1"/>
    <protectedRange sqref="E22:E25" name="Omr?de3"/>
    <protectedRange sqref="E40:E49" name="Omr?de5"/>
    <protectedRange sqref="G9:G10" name="Omr?de7"/>
    <protectedRange sqref="G26:G29" name="Omr?de9"/>
  </protectedRanges>
  <mergeCells count="100">
    <mergeCell ref="B6:C6"/>
    <mergeCell ref="B2:C2"/>
    <mergeCell ref="F4:G4"/>
    <mergeCell ref="D6:G6"/>
    <mergeCell ref="B4:D4"/>
    <mergeCell ref="G16:G17"/>
    <mergeCell ref="G46:G47"/>
    <mergeCell ref="G48:G49"/>
    <mergeCell ref="D13:D15"/>
    <mergeCell ref="E13:E15"/>
    <mergeCell ref="F13:F15"/>
    <mergeCell ref="G13:G15"/>
    <mergeCell ref="D34:D35"/>
    <mergeCell ref="E34:E35"/>
    <mergeCell ref="D36:D37"/>
    <mergeCell ref="F30:F31"/>
    <mergeCell ref="F40:F41"/>
    <mergeCell ref="C46:C47"/>
    <mergeCell ref="D46:D47"/>
    <mergeCell ref="E46:E47"/>
    <mergeCell ref="C44:C45"/>
    <mergeCell ref="F44:F45"/>
    <mergeCell ref="D42:D43"/>
    <mergeCell ref="B44:B45"/>
    <mergeCell ref="C32:C33"/>
    <mergeCell ref="B34:B35"/>
    <mergeCell ref="C34:C35"/>
    <mergeCell ref="B36:B37"/>
    <mergeCell ref="C36:C37"/>
    <mergeCell ref="B42:B43"/>
    <mergeCell ref="C42:C43"/>
    <mergeCell ref="B16:B17"/>
    <mergeCell ref="C16:C17"/>
    <mergeCell ref="C28:C29"/>
    <mergeCell ref="D28:D29"/>
    <mergeCell ref="C22:C23"/>
    <mergeCell ref="B24:B25"/>
    <mergeCell ref="B26:B27"/>
    <mergeCell ref="C24:C25"/>
    <mergeCell ref="C26:C27"/>
    <mergeCell ref="D26:D27"/>
    <mergeCell ref="B9:B10"/>
    <mergeCell ref="D9:D10"/>
    <mergeCell ref="E9:E10"/>
    <mergeCell ref="B13:B15"/>
    <mergeCell ref="C13:C15"/>
    <mergeCell ref="E16:E17"/>
    <mergeCell ref="D18:D19"/>
    <mergeCell ref="E18:E19"/>
    <mergeCell ref="C9:C10"/>
    <mergeCell ref="F18:F19"/>
    <mergeCell ref="G18:G19"/>
    <mergeCell ref="F16:F17"/>
    <mergeCell ref="B20:B21"/>
    <mergeCell ref="C20:C21"/>
    <mergeCell ref="D20:D21"/>
    <mergeCell ref="E20:E21"/>
    <mergeCell ref="B18:B19"/>
    <mergeCell ref="C18:C19"/>
    <mergeCell ref="D16:D17"/>
    <mergeCell ref="G22:G23"/>
    <mergeCell ref="F46:F47"/>
    <mergeCell ref="F24:F25"/>
    <mergeCell ref="G24:G25"/>
    <mergeCell ref="G40:G41"/>
    <mergeCell ref="F42:F43"/>
    <mergeCell ref="G30:G31"/>
    <mergeCell ref="F32:F33"/>
    <mergeCell ref="G32:G33"/>
    <mergeCell ref="G44:G45"/>
    <mergeCell ref="E26:E27"/>
    <mergeCell ref="D48:D49"/>
    <mergeCell ref="E48:E49"/>
    <mergeCell ref="B30:B31"/>
    <mergeCell ref="C30:C31"/>
    <mergeCell ref="B32:B33"/>
    <mergeCell ref="E36:E37"/>
    <mergeCell ref="E42:E43"/>
    <mergeCell ref="D40:D41"/>
    <mergeCell ref="E40:E41"/>
    <mergeCell ref="F48:F49"/>
    <mergeCell ref="B38:B39"/>
    <mergeCell ref="C38:C39"/>
    <mergeCell ref="D38:D39"/>
    <mergeCell ref="E38:E39"/>
    <mergeCell ref="B40:B41"/>
    <mergeCell ref="C40:C41"/>
    <mergeCell ref="B46:B47"/>
    <mergeCell ref="B48:B49"/>
    <mergeCell ref="C48:C49"/>
    <mergeCell ref="G42:G43"/>
    <mergeCell ref="B11:B12"/>
    <mergeCell ref="D11:D12"/>
    <mergeCell ref="E11:E12"/>
    <mergeCell ref="F11:F12"/>
    <mergeCell ref="G11:G12"/>
    <mergeCell ref="C11:C12"/>
    <mergeCell ref="B28:B29"/>
    <mergeCell ref="E28:E29"/>
    <mergeCell ref="F22:F23"/>
  </mergeCells>
  <printOptions gridLines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3" sqref="F3"/>
    </sheetView>
  </sheetViews>
  <sheetFormatPr defaultColWidth="9.140625" defaultRowHeight="12.75"/>
  <cols>
    <col min="1" max="2" width="3.7109375" style="0" customWidth="1"/>
    <col min="3" max="3" width="45.7109375" style="0" customWidth="1"/>
    <col min="4" max="4" width="9.7109375" style="9" customWidth="1"/>
    <col min="5" max="5" width="9.7109375" style="0" customWidth="1"/>
    <col min="6" max="6" width="9.7109375" style="9" customWidth="1"/>
    <col min="7" max="7" width="9.7109375" style="0" customWidth="1"/>
    <col min="8" max="8" width="3.7109375" style="0" customWidth="1"/>
  </cols>
  <sheetData>
    <row r="1" spans="1:8" ht="12.75">
      <c r="A1" s="10"/>
      <c r="B1" s="10"/>
      <c r="C1" s="10"/>
      <c r="D1" s="11"/>
      <c r="E1" s="10"/>
      <c r="F1" s="11"/>
      <c r="G1" s="10"/>
      <c r="H1" s="10"/>
    </row>
    <row r="2" spans="1:8" ht="18" customHeight="1">
      <c r="A2" s="10"/>
      <c r="B2" s="100" t="s">
        <v>7</v>
      </c>
      <c r="C2" s="100"/>
      <c r="D2" s="11"/>
      <c r="E2" s="10"/>
      <c r="F2" s="11"/>
      <c r="G2" s="10"/>
      <c r="H2" s="10"/>
    </row>
    <row r="3" spans="1:8" ht="15" customHeight="1" thickBot="1">
      <c r="A3" s="10"/>
      <c r="B3" s="2"/>
      <c r="C3" s="10"/>
      <c r="D3" s="11"/>
      <c r="E3" s="10"/>
      <c r="F3" s="11"/>
      <c r="G3" s="10"/>
      <c r="H3" s="10"/>
    </row>
    <row r="4" spans="1:8" ht="15.75" customHeight="1" thickBot="1">
      <c r="A4" s="10"/>
      <c r="B4" s="98" t="s">
        <v>111</v>
      </c>
      <c r="C4" s="98"/>
      <c r="D4" s="98"/>
      <c r="E4" s="73"/>
      <c r="F4" s="101" t="s">
        <v>113</v>
      </c>
      <c r="G4" s="102"/>
      <c r="H4" s="10"/>
    </row>
    <row r="5" spans="1:8" ht="15" customHeight="1" thickBot="1">
      <c r="A5" s="10"/>
      <c r="B5" s="2"/>
      <c r="C5" s="10"/>
      <c r="D5" s="11"/>
      <c r="E5" s="10"/>
      <c r="F5" s="11"/>
      <c r="G5" s="10"/>
      <c r="H5" s="10"/>
    </row>
    <row r="6" spans="1:8" ht="15" customHeight="1" thickBot="1">
      <c r="A6" s="10"/>
      <c r="B6" s="98" t="s">
        <v>107</v>
      </c>
      <c r="C6" s="99"/>
      <c r="D6" s="103" t="s">
        <v>109</v>
      </c>
      <c r="E6" s="104"/>
      <c r="F6" s="104"/>
      <c r="G6" s="105"/>
      <c r="H6" s="10"/>
    </row>
    <row r="7" spans="1:8" ht="15" customHeight="1" thickBot="1">
      <c r="A7" s="10"/>
      <c r="B7" s="2"/>
      <c r="C7" s="10"/>
      <c r="D7" s="11"/>
      <c r="E7" s="10"/>
      <c r="F7" s="11"/>
      <c r="G7" s="10"/>
      <c r="H7" s="10"/>
    </row>
    <row r="8" spans="1:8" ht="15" customHeight="1" thickBot="1">
      <c r="A8" s="10"/>
      <c r="B8" s="3"/>
      <c r="C8" s="4"/>
      <c r="D8" s="5" t="s">
        <v>0</v>
      </c>
      <c r="E8" s="1" t="s">
        <v>1</v>
      </c>
      <c r="F8" s="1" t="s">
        <v>0</v>
      </c>
      <c r="G8" s="1" t="s">
        <v>2</v>
      </c>
      <c r="H8" s="10"/>
    </row>
    <row r="9" spans="1:8" ht="15" customHeight="1">
      <c r="A9" s="10"/>
      <c r="B9" s="83">
        <v>1</v>
      </c>
      <c r="C9" s="89" t="s">
        <v>4</v>
      </c>
      <c r="D9" s="106">
        <f>Kontoplan!D26</f>
        <v>7010</v>
      </c>
      <c r="E9" s="108">
        <f>G9+G10</f>
        <v>100000</v>
      </c>
      <c r="F9" s="69">
        <f>Kontoplan!B21</f>
        <v>1920</v>
      </c>
      <c r="G9" s="70">
        <f>72000</f>
        <v>72000</v>
      </c>
      <c r="H9" s="10"/>
    </row>
    <row r="10" spans="1:8" ht="15" customHeight="1" thickBot="1">
      <c r="A10" s="10"/>
      <c r="B10" s="93"/>
      <c r="C10" s="90"/>
      <c r="D10" s="107"/>
      <c r="E10" s="109"/>
      <c r="F10" s="57">
        <f>Kontoplan!B46</f>
        <v>2710</v>
      </c>
      <c r="G10" s="63">
        <f>28000</f>
        <v>28000</v>
      </c>
      <c r="H10" s="10"/>
    </row>
    <row r="11" spans="1:8" ht="15" customHeight="1">
      <c r="A11" s="10"/>
      <c r="B11" s="83">
        <v>2</v>
      </c>
      <c r="C11" s="89" t="s">
        <v>3</v>
      </c>
      <c r="D11" s="106">
        <f>Kontoplan!D27</f>
        <v>7510</v>
      </c>
      <c r="E11" s="114">
        <f>37000</f>
        <v>37000</v>
      </c>
      <c r="F11" s="106">
        <f>Kontoplan!B49</f>
        <v>2940</v>
      </c>
      <c r="G11" s="108">
        <f>E11</f>
        <v>37000</v>
      </c>
      <c r="H11" s="10"/>
    </row>
    <row r="12" spans="1:8" ht="15" customHeight="1" thickBot="1">
      <c r="A12" s="10"/>
      <c r="B12" s="84"/>
      <c r="C12" s="90"/>
      <c r="D12" s="110"/>
      <c r="E12" s="113"/>
      <c r="F12" s="110"/>
      <c r="G12" s="111"/>
      <c r="H12" s="10" t="s">
        <v>6</v>
      </c>
    </row>
    <row r="13" spans="1:8" ht="15" customHeight="1">
      <c r="A13" s="10"/>
      <c r="B13" s="83">
        <v>3</v>
      </c>
      <c r="C13" s="89" t="s">
        <v>108</v>
      </c>
      <c r="D13" s="56">
        <f>Kontoplan!D11</f>
        <v>4010</v>
      </c>
      <c r="E13" s="62">
        <f>12000*1000/100</f>
        <v>120000</v>
      </c>
      <c r="F13" s="56">
        <f>Kontoplan!B38</f>
        <v>2440</v>
      </c>
      <c r="G13" s="14">
        <f>12000*1000/100</f>
        <v>120000</v>
      </c>
      <c r="H13" s="10"/>
    </row>
    <row r="14" spans="1:8" ht="15" customHeight="1">
      <c r="A14" s="10"/>
      <c r="B14" s="84"/>
      <c r="C14" s="96"/>
      <c r="D14" s="15">
        <f>Kontoplan!B44</f>
        <v>2645</v>
      </c>
      <c r="E14" s="16">
        <f>30000</f>
        <v>30000</v>
      </c>
      <c r="F14" s="15">
        <f>Kontoplan!B42</f>
        <v>2615</v>
      </c>
      <c r="G14" s="17">
        <f>E14</f>
        <v>30000</v>
      </c>
      <c r="H14" s="10"/>
    </row>
    <row r="15" spans="1:8" s="6" customFormat="1" ht="15.75" customHeight="1" thickBot="1">
      <c r="A15" s="8"/>
      <c r="B15" s="93"/>
      <c r="C15" s="90"/>
      <c r="D15" s="59"/>
      <c r="E15" s="59"/>
      <c r="F15" s="59"/>
      <c r="G15" s="7"/>
      <c r="H15" s="8"/>
    </row>
    <row r="16" spans="1:8" ht="15" customHeight="1">
      <c r="A16" s="10"/>
      <c r="B16" s="84">
        <v>4</v>
      </c>
      <c r="C16" s="96" t="s">
        <v>106</v>
      </c>
      <c r="D16" s="110">
        <f>Kontoplan!B38</f>
        <v>2440</v>
      </c>
      <c r="E16" s="113">
        <f>12000*980/100</f>
        <v>117600</v>
      </c>
      <c r="F16" s="110">
        <f>Kontoplan!B22</f>
        <v>1930</v>
      </c>
      <c r="G16" s="111">
        <f>12000*980/100</f>
        <v>117600</v>
      </c>
      <c r="H16" s="10"/>
    </row>
    <row r="17" spans="1:8" ht="15" customHeight="1" thickBot="1">
      <c r="A17" s="10"/>
      <c r="B17" s="93"/>
      <c r="C17" s="90"/>
      <c r="D17" s="107"/>
      <c r="E17" s="115"/>
      <c r="F17" s="107"/>
      <c r="G17" s="109"/>
      <c r="H17" s="10"/>
    </row>
    <row r="18" spans="1:8" ht="15" customHeight="1">
      <c r="A18" s="10"/>
      <c r="B18" s="83">
        <v>5</v>
      </c>
      <c r="C18" s="89" t="s">
        <v>5</v>
      </c>
      <c r="D18" s="106">
        <f>Kontoplan!B38</f>
        <v>2440</v>
      </c>
      <c r="E18" s="114">
        <f>E13-E16</f>
        <v>2400</v>
      </c>
      <c r="F18" s="106">
        <f>Kontoplan!D9</f>
        <v>3960</v>
      </c>
      <c r="G18" s="108">
        <f>G13-E16</f>
        <v>2400</v>
      </c>
      <c r="H18" s="10"/>
    </row>
    <row r="19" spans="1:8" ht="15" customHeight="1" thickBot="1">
      <c r="A19" s="10"/>
      <c r="B19" s="93"/>
      <c r="C19" s="90"/>
      <c r="D19" s="107"/>
      <c r="E19" s="115"/>
      <c r="F19" s="107"/>
      <c r="G19" s="109"/>
      <c r="H19" s="10"/>
    </row>
    <row r="20" spans="1:8" ht="15" customHeight="1">
      <c r="A20" s="10"/>
      <c r="B20" s="83">
        <v>6</v>
      </c>
      <c r="C20" s="89" t="s">
        <v>8</v>
      </c>
      <c r="D20" s="106">
        <f>Kontoplan!B15</f>
        <v>1510</v>
      </c>
      <c r="E20" s="108">
        <f>G20+G21</f>
        <v>25000</v>
      </c>
      <c r="F20" s="69">
        <f>Kontoplan!D5</f>
        <v>3010</v>
      </c>
      <c r="G20" s="70">
        <f>20000</f>
        <v>20000</v>
      </c>
      <c r="H20" s="10"/>
    </row>
    <row r="21" spans="1:8" ht="15" customHeight="1" thickBot="1">
      <c r="A21" s="10"/>
      <c r="B21" s="84"/>
      <c r="C21" s="96"/>
      <c r="D21" s="107"/>
      <c r="E21" s="109"/>
      <c r="F21" s="58">
        <f>Kontoplan!B41</f>
        <v>2610</v>
      </c>
      <c r="G21" s="64">
        <f>5000</f>
        <v>5000</v>
      </c>
      <c r="H21" s="10"/>
    </row>
    <row r="22" spans="1:8" ht="15" customHeight="1">
      <c r="A22" s="10"/>
      <c r="B22" s="12">
        <v>7</v>
      </c>
      <c r="C22" s="94" t="s">
        <v>9</v>
      </c>
      <c r="D22" s="71">
        <f>Kontoplan!D11</f>
        <v>4010</v>
      </c>
      <c r="E22" s="70">
        <f>9000-1800</f>
        <v>7200</v>
      </c>
      <c r="F22" s="106">
        <f>Kontoplan!B38</f>
        <v>2440</v>
      </c>
      <c r="G22" s="108">
        <f>E22+E23</f>
        <v>9000</v>
      </c>
      <c r="H22" s="10"/>
    </row>
    <row r="23" spans="1:8" ht="15" customHeight="1" thickBot="1">
      <c r="A23" s="10"/>
      <c r="B23" s="13"/>
      <c r="C23" s="95"/>
      <c r="D23" s="60">
        <f>Kontoplan!B43</f>
        <v>2640</v>
      </c>
      <c r="E23" s="65">
        <v>1800</v>
      </c>
      <c r="F23" s="107"/>
      <c r="G23" s="109"/>
      <c r="H23" s="10"/>
    </row>
    <row r="24" spans="1:8" ht="15" customHeight="1">
      <c r="A24" s="10"/>
      <c r="B24" s="84">
        <v>8</v>
      </c>
      <c r="C24" s="89" t="s">
        <v>10</v>
      </c>
      <c r="D24" s="69">
        <f>Kontoplan!D5</f>
        <v>3010</v>
      </c>
      <c r="E24" s="70">
        <f>2000-400</f>
        <v>1600</v>
      </c>
      <c r="F24" s="110">
        <f>Kontoplan!B15</f>
        <v>1510</v>
      </c>
      <c r="G24" s="111">
        <f>E24+E25</f>
        <v>2000</v>
      </c>
      <c r="H24" s="10"/>
    </row>
    <row r="25" spans="1:8" ht="15" customHeight="1" thickBot="1">
      <c r="A25" s="10"/>
      <c r="B25" s="84"/>
      <c r="C25" s="90"/>
      <c r="D25" s="58">
        <f>Kontoplan!B41</f>
        <v>2610</v>
      </c>
      <c r="E25" s="64">
        <f>400</f>
        <v>400</v>
      </c>
      <c r="F25" s="110"/>
      <c r="G25" s="111"/>
      <c r="H25" s="10"/>
    </row>
    <row r="26" spans="1:8" ht="15" customHeight="1">
      <c r="A26" s="10"/>
      <c r="B26" s="83">
        <v>9</v>
      </c>
      <c r="C26" s="89" t="s">
        <v>103</v>
      </c>
      <c r="D26" s="106">
        <f>Kontoplan!B38</f>
        <v>2440</v>
      </c>
      <c r="E26" s="108">
        <f>G26+G27</f>
        <v>1000</v>
      </c>
      <c r="F26" s="71">
        <f>Kontoplan!D11</f>
        <v>4010</v>
      </c>
      <c r="G26" s="70">
        <f>1000-200</f>
        <v>800</v>
      </c>
      <c r="H26" s="10"/>
    </row>
    <row r="27" spans="1:8" ht="15" customHeight="1" thickBot="1">
      <c r="A27" s="10"/>
      <c r="B27" s="93"/>
      <c r="C27" s="90"/>
      <c r="D27" s="107"/>
      <c r="E27" s="109"/>
      <c r="F27" s="60">
        <f>Kontoplan!B43</f>
        <v>2640</v>
      </c>
      <c r="G27" s="63">
        <f>200</f>
        <v>200</v>
      </c>
      <c r="H27" s="10"/>
    </row>
    <row r="28" spans="1:8" ht="15" customHeight="1">
      <c r="A28" s="10"/>
      <c r="B28" s="84">
        <v>10</v>
      </c>
      <c r="C28" s="89" t="s">
        <v>11</v>
      </c>
      <c r="D28" s="110">
        <f>Kontoplan!B20</f>
        <v>1910</v>
      </c>
      <c r="E28" s="111">
        <f>G28+G29</f>
        <v>1800</v>
      </c>
      <c r="F28" s="69">
        <f>Kontoplan!D5</f>
        <v>3010</v>
      </c>
      <c r="G28" s="70">
        <f>1800-360</f>
        <v>1440</v>
      </c>
      <c r="H28" s="10"/>
    </row>
    <row r="29" spans="1:8" ht="15" customHeight="1" thickBot="1">
      <c r="A29" s="10"/>
      <c r="B29" s="84"/>
      <c r="C29" s="96"/>
      <c r="D29" s="110"/>
      <c r="E29" s="111"/>
      <c r="F29" s="58">
        <f>Kontoplan!B41</f>
        <v>2610</v>
      </c>
      <c r="G29" s="64">
        <f>360</f>
        <v>360</v>
      </c>
      <c r="H29" s="10"/>
    </row>
    <row r="30" spans="1:8" ht="15" customHeight="1">
      <c r="A30" s="10"/>
      <c r="B30" s="83">
        <v>11</v>
      </c>
      <c r="C30" s="94" t="s">
        <v>16</v>
      </c>
      <c r="D30" s="71">
        <f>Kontoplan!B9</f>
        <v>1220</v>
      </c>
      <c r="E30" s="70">
        <f>8000-1600</f>
        <v>6400</v>
      </c>
      <c r="F30" s="106">
        <f>Kontoplan!B38</f>
        <v>2440</v>
      </c>
      <c r="G30" s="108">
        <f>E30+E31</f>
        <v>8000</v>
      </c>
      <c r="H30" s="10"/>
    </row>
    <row r="31" spans="1:8" ht="15" customHeight="1" thickBot="1">
      <c r="A31" s="10"/>
      <c r="B31" s="93"/>
      <c r="C31" s="79"/>
      <c r="D31" s="61">
        <f>Kontoplan!B43</f>
        <v>2640</v>
      </c>
      <c r="E31" s="66">
        <f>1600</f>
        <v>1600</v>
      </c>
      <c r="F31" s="110"/>
      <c r="G31" s="111"/>
      <c r="H31" s="10"/>
    </row>
    <row r="32" spans="1:8" ht="15" customHeight="1">
      <c r="A32" s="10"/>
      <c r="B32" s="83">
        <v>12</v>
      </c>
      <c r="C32" s="94" t="s">
        <v>12</v>
      </c>
      <c r="D32" s="71">
        <f>Kontoplan!D11</f>
        <v>4010</v>
      </c>
      <c r="E32" s="70">
        <f>20000-4000</f>
        <v>16000</v>
      </c>
      <c r="F32" s="106">
        <f>Kontoplan!B38</f>
        <v>2440</v>
      </c>
      <c r="G32" s="108">
        <f>E32+E33</f>
        <v>20000</v>
      </c>
      <c r="H32" s="10"/>
    </row>
    <row r="33" spans="1:8" ht="15" customHeight="1" thickBot="1">
      <c r="A33" s="10"/>
      <c r="B33" s="93"/>
      <c r="C33" s="95"/>
      <c r="D33" s="60">
        <f>Kontoplan!B43</f>
        <v>2640</v>
      </c>
      <c r="E33" s="65">
        <f>4000</f>
        <v>4000</v>
      </c>
      <c r="F33" s="107"/>
      <c r="G33" s="109"/>
      <c r="H33" s="10"/>
    </row>
    <row r="34" spans="1:8" ht="15" customHeight="1">
      <c r="A34" s="10"/>
      <c r="B34" s="84">
        <v>13</v>
      </c>
      <c r="C34" s="89" t="s">
        <v>13</v>
      </c>
      <c r="D34" s="112">
        <f>Kontoplan!B38</f>
        <v>2440</v>
      </c>
      <c r="E34" s="111">
        <f>G34+G35</f>
        <v>20000</v>
      </c>
      <c r="F34" s="69">
        <f>Kontoplan!B21</f>
        <v>1920</v>
      </c>
      <c r="G34" s="70">
        <f>G32-G35</f>
        <v>19680</v>
      </c>
      <c r="H34" s="10"/>
    </row>
    <row r="35" spans="1:8" ht="15" customHeight="1" thickBot="1">
      <c r="A35" s="10"/>
      <c r="B35" s="84"/>
      <c r="C35" s="96"/>
      <c r="D35" s="110"/>
      <c r="E35" s="111"/>
      <c r="F35" s="58">
        <f>Kontoplan!D12</f>
        <v>4731</v>
      </c>
      <c r="G35" s="64">
        <f>0.02*E32</f>
        <v>320</v>
      </c>
      <c r="H35" s="10"/>
    </row>
    <row r="36" spans="1:8" ht="15" customHeight="1">
      <c r="A36" s="10"/>
      <c r="B36" s="83">
        <v>14</v>
      </c>
      <c r="C36" s="94" t="s">
        <v>15</v>
      </c>
      <c r="D36" s="106">
        <f>Kontoplan!B15</f>
        <v>1510</v>
      </c>
      <c r="E36" s="108">
        <f>G36+G37</f>
        <v>30000</v>
      </c>
      <c r="F36" s="69">
        <f>Kontoplan!D5</f>
        <v>3010</v>
      </c>
      <c r="G36" s="72">
        <f>30000-6000</f>
        <v>24000</v>
      </c>
      <c r="H36" s="10"/>
    </row>
    <row r="37" spans="1:8" ht="15" customHeight="1" thickBot="1">
      <c r="A37" s="10"/>
      <c r="B37" s="93"/>
      <c r="C37" s="79"/>
      <c r="D37" s="110"/>
      <c r="E37" s="111"/>
      <c r="F37" s="58">
        <f>Kontoplan!B41</f>
        <v>2610</v>
      </c>
      <c r="G37" s="67">
        <f>6000</f>
        <v>6000</v>
      </c>
      <c r="H37" s="10"/>
    </row>
    <row r="38" spans="1:8" ht="15" customHeight="1">
      <c r="A38" s="10"/>
      <c r="B38" s="83">
        <v>15</v>
      </c>
      <c r="C38" s="94" t="s">
        <v>14</v>
      </c>
      <c r="D38" s="106">
        <f>Kontoplan!B38</f>
        <v>2440</v>
      </c>
      <c r="E38" s="108">
        <f>G38+G39</f>
        <v>3000</v>
      </c>
      <c r="F38" s="69">
        <f>Kontoplan!D11</f>
        <v>4010</v>
      </c>
      <c r="G38" s="72">
        <f>3000-600</f>
        <v>2400</v>
      </c>
      <c r="H38" s="10"/>
    </row>
    <row r="39" spans="1:8" ht="15" customHeight="1" thickBot="1">
      <c r="A39" s="10"/>
      <c r="B39" s="93"/>
      <c r="C39" s="95"/>
      <c r="D39" s="107"/>
      <c r="E39" s="109"/>
      <c r="F39" s="57">
        <f>Kontoplan!B43</f>
        <v>2640</v>
      </c>
      <c r="G39" s="68">
        <f>600</f>
        <v>600</v>
      </c>
      <c r="H39" s="10"/>
    </row>
    <row r="40" spans="1:8" ht="15" customHeight="1">
      <c r="A40" s="10"/>
      <c r="B40" s="84">
        <v>16</v>
      </c>
      <c r="C40" s="89" t="s">
        <v>17</v>
      </c>
      <c r="D40" s="110">
        <f>Kontoplan!B46</f>
        <v>2710</v>
      </c>
      <c r="E40" s="113">
        <v>28000</v>
      </c>
      <c r="F40" s="110">
        <f>Kontoplan!B21</f>
        <v>1920</v>
      </c>
      <c r="G40" s="111">
        <f>E40</f>
        <v>28000</v>
      </c>
      <c r="H40" s="10"/>
    </row>
    <row r="41" spans="1:8" ht="15" customHeight="1" thickBot="1">
      <c r="A41" s="10"/>
      <c r="B41" s="84"/>
      <c r="C41" s="96"/>
      <c r="D41" s="110"/>
      <c r="E41" s="113"/>
      <c r="F41" s="110"/>
      <c r="G41" s="111"/>
      <c r="H41" s="10"/>
    </row>
    <row r="42" spans="1:8" ht="15" customHeight="1">
      <c r="A42" s="10"/>
      <c r="B42" s="75">
        <v>17</v>
      </c>
      <c r="C42" s="94" t="s">
        <v>18</v>
      </c>
      <c r="D42" s="106">
        <f>Kontoplan!B49</f>
        <v>2940</v>
      </c>
      <c r="E42" s="114">
        <f>37000</f>
        <v>37000</v>
      </c>
      <c r="F42" s="106">
        <f>Kontoplan!B21</f>
        <v>1920</v>
      </c>
      <c r="G42" s="108">
        <f>E42</f>
        <v>37000</v>
      </c>
      <c r="H42" s="10"/>
    </row>
    <row r="43" spans="1:8" ht="15" customHeight="1" thickBot="1">
      <c r="A43" s="10"/>
      <c r="B43" s="76"/>
      <c r="C43" s="95"/>
      <c r="D43" s="107"/>
      <c r="E43" s="115"/>
      <c r="F43" s="107"/>
      <c r="G43" s="109"/>
      <c r="H43" s="10"/>
    </row>
    <row r="44" spans="1:8" ht="15" customHeight="1">
      <c r="A44" s="10"/>
      <c r="B44" s="84">
        <v>18</v>
      </c>
      <c r="C44" s="89" t="s">
        <v>19</v>
      </c>
      <c r="D44" s="69">
        <f>Kontoplan!B7</f>
        <v>1210</v>
      </c>
      <c r="E44" s="70">
        <f>50000-10000</f>
        <v>40000</v>
      </c>
      <c r="F44" s="110">
        <f>Kontoplan!B38</f>
        <v>2440</v>
      </c>
      <c r="G44" s="111">
        <f>E44+E45</f>
        <v>50000</v>
      </c>
      <c r="H44" s="10"/>
    </row>
    <row r="45" spans="1:8" ht="15" customHeight="1" thickBot="1">
      <c r="A45" s="10"/>
      <c r="B45" s="84"/>
      <c r="C45" s="96"/>
      <c r="D45" s="58">
        <f>Kontoplan!B43</f>
        <v>2640</v>
      </c>
      <c r="E45" s="64">
        <f>10000</f>
        <v>10000</v>
      </c>
      <c r="F45" s="110"/>
      <c r="G45" s="111"/>
      <c r="H45" s="10"/>
    </row>
    <row r="46" spans="1:8" ht="15" customHeight="1">
      <c r="A46" s="10"/>
      <c r="B46" s="75">
        <v>19</v>
      </c>
      <c r="C46" s="94" t="s">
        <v>20</v>
      </c>
      <c r="D46" s="106">
        <f>Kontoplan!D22</f>
        <v>6310</v>
      </c>
      <c r="E46" s="114">
        <f>2375</f>
        <v>2375</v>
      </c>
      <c r="F46" s="106">
        <f>Kontoplan!B22</f>
        <v>1930</v>
      </c>
      <c r="G46" s="108">
        <f>E46</f>
        <v>2375</v>
      </c>
      <c r="H46" s="10"/>
    </row>
    <row r="47" spans="1:8" ht="15" customHeight="1" thickBot="1">
      <c r="A47" s="10"/>
      <c r="B47" s="76"/>
      <c r="C47" s="79"/>
      <c r="D47" s="107"/>
      <c r="E47" s="115"/>
      <c r="F47" s="107"/>
      <c r="G47" s="109"/>
      <c r="H47" s="10"/>
    </row>
    <row r="48" spans="1:8" ht="15" customHeight="1">
      <c r="A48" s="10"/>
      <c r="B48" s="75">
        <v>20</v>
      </c>
      <c r="C48" s="89" t="s">
        <v>21</v>
      </c>
      <c r="D48" s="116">
        <f>Kontoplan!B23</f>
        <v>1940</v>
      </c>
      <c r="E48" s="114">
        <f>3555</f>
        <v>3555</v>
      </c>
      <c r="F48" s="106">
        <f>Kontoplan!D35</f>
        <v>8300</v>
      </c>
      <c r="G48" s="108">
        <f>E48</f>
        <v>3555</v>
      </c>
      <c r="H48" s="10"/>
    </row>
    <row r="49" spans="1:8" ht="15" customHeight="1" thickBot="1">
      <c r="A49" s="10"/>
      <c r="B49" s="76"/>
      <c r="C49" s="90"/>
      <c r="D49" s="117"/>
      <c r="E49" s="115"/>
      <c r="F49" s="107"/>
      <c r="G49" s="109"/>
      <c r="H49" s="10"/>
    </row>
    <row r="50" spans="1:8" ht="12.75">
      <c r="A50" s="10"/>
      <c r="B50" s="10" t="s">
        <v>6</v>
      </c>
      <c r="C50" s="10"/>
      <c r="D50" s="11"/>
      <c r="E50" s="10"/>
      <c r="F50" s="11"/>
      <c r="G50" s="10"/>
      <c r="H50" s="10"/>
    </row>
    <row r="51" ht="12.75">
      <c r="C51" t="s">
        <v>6</v>
      </c>
    </row>
  </sheetData>
  <sheetProtection password="CC4C" sheet="1" objects="1" scenarios="1"/>
  <mergeCells count="96">
    <mergeCell ref="B2:C2"/>
    <mergeCell ref="B6:C6"/>
    <mergeCell ref="F4:G4"/>
    <mergeCell ref="D6:G6"/>
    <mergeCell ref="B4:D4"/>
    <mergeCell ref="F11:F12"/>
    <mergeCell ref="E18:E19"/>
    <mergeCell ref="F18:F19"/>
    <mergeCell ref="G18:G19"/>
    <mergeCell ref="G11:G12"/>
    <mergeCell ref="E11:E12"/>
    <mergeCell ref="G22:G23"/>
    <mergeCell ref="D18:D19"/>
    <mergeCell ref="D16:D17"/>
    <mergeCell ref="E16:E17"/>
    <mergeCell ref="F16:F17"/>
    <mergeCell ref="G16:G17"/>
    <mergeCell ref="F46:F47"/>
    <mergeCell ref="G46:G47"/>
    <mergeCell ref="F40:F41"/>
    <mergeCell ref="G40:G41"/>
    <mergeCell ref="F42:F43"/>
    <mergeCell ref="G42:G43"/>
    <mergeCell ref="F48:F49"/>
    <mergeCell ref="G48:G49"/>
    <mergeCell ref="B46:B47"/>
    <mergeCell ref="C46:C47"/>
    <mergeCell ref="D46:D47"/>
    <mergeCell ref="E46:E47"/>
    <mergeCell ref="B48:B49"/>
    <mergeCell ref="C48:C49"/>
    <mergeCell ref="D48:D49"/>
    <mergeCell ref="E48:E49"/>
    <mergeCell ref="B44:B45"/>
    <mergeCell ref="C44:C45"/>
    <mergeCell ref="F44:F45"/>
    <mergeCell ref="G44:G45"/>
    <mergeCell ref="B42:B43"/>
    <mergeCell ref="C42:C43"/>
    <mergeCell ref="D42:D43"/>
    <mergeCell ref="E42:E43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F32:F33"/>
    <mergeCell ref="G32:G33"/>
    <mergeCell ref="B30:B31"/>
    <mergeCell ref="C30:C31"/>
    <mergeCell ref="F30:F31"/>
    <mergeCell ref="G30:G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F24:F25"/>
    <mergeCell ref="G24:G25"/>
    <mergeCell ref="B20:B21"/>
    <mergeCell ref="C20:C21"/>
    <mergeCell ref="C22:C23"/>
    <mergeCell ref="F22:F23"/>
    <mergeCell ref="D20:D21"/>
    <mergeCell ref="E20:E21"/>
    <mergeCell ref="C11:C12"/>
    <mergeCell ref="D11:D12"/>
    <mergeCell ref="C13:C15"/>
    <mergeCell ref="B18:B19"/>
    <mergeCell ref="C18:C19"/>
    <mergeCell ref="B16:B17"/>
    <mergeCell ref="C16:C17"/>
    <mergeCell ref="B13:B15"/>
    <mergeCell ref="B11:B12"/>
    <mergeCell ref="B9:B10"/>
    <mergeCell ref="C9:C10"/>
    <mergeCell ref="D9:D10"/>
    <mergeCell ref="E9:E10"/>
  </mergeCells>
  <printOptions gridLines="1"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  <ignoredErrors>
    <ignoredError sqref="F16 F13 F11 D32 D36 G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2.7109375" style="0" customWidth="1"/>
    <col min="4" max="4" width="6.7109375" style="0" customWidth="1"/>
    <col min="5" max="5" width="32.7109375" style="0" customWidth="1"/>
    <col min="6" max="6" width="3.7109375" style="0" customWidth="1"/>
  </cols>
  <sheetData>
    <row r="1" ht="13.5" thickBot="1">
      <c r="D1" s="18"/>
    </row>
    <row r="2" spans="1:6" s="6" customFormat="1" ht="24" customHeight="1" thickBot="1">
      <c r="A2" s="8"/>
      <c r="B2" s="118" t="s">
        <v>22</v>
      </c>
      <c r="C2" s="119"/>
      <c r="D2" s="119"/>
      <c r="E2" s="120"/>
      <c r="F2" s="8"/>
    </row>
    <row r="3" spans="1:6" s="6" customFormat="1" ht="24.75" customHeight="1" thickBot="1">
      <c r="A3" s="8"/>
      <c r="B3" s="126" t="s">
        <v>23</v>
      </c>
      <c r="C3" s="127"/>
      <c r="D3" s="121" t="s">
        <v>24</v>
      </c>
      <c r="E3" s="122"/>
      <c r="F3" s="8"/>
    </row>
    <row r="4" spans="1:6" s="6" customFormat="1" ht="19.5" customHeight="1" thickBot="1">
      <c r="A4" s="8"/>
      <c r="B4" s="123" t="s">
        <v>25</v>
      </c>
      <c r="C4" s="124"/>
      <c r="D4" s="123" t="s">
        <v>26</v>
      </c>
      <c r="E4" s="125"/>
      <c r="F4" s="8"/>
    </row>
    <row r="5" spans="1:6" s="6" customFormat="1" ht="15.75" customHeight="1">
      <c r="A5" s="8"/>
      <c r="B5" s="31">
        <v>1110</v>
      </c>
      <c r="C5" s="32" t="s">
        <v>27</v>
      </c>
      <c r="D5" s="31">
        <v>3010</v>
      </c>
      <c r="E5" s="33" t="s">
        <v>28</v>
      </c>
      <c r="F5" s="8"/>
    </row>
    <row r="6" spans="1:6" s="6" customFormat="1" ht="15.75" customHeight="1">
      <c r="A6" s="8"/>
      <c r="B6" s="34">
        <v>1119</v>
      </c>
      <c r="C6" s="35" t="s">
        <v>29</v>
      </c>
      <c r="D6" s="34">
        <v>3030</v>
      </c>
      <c r="E6" s="36" t="s">
        <v>30</v>
      </c>
      <c r="F6" s="8"/>
    </row>
    <row r="7" spans="1:6" s="6" customFormat="1" ht="15.75" customHeight="1">
      <c r="A7" s="8"/>
      <c r="B7" s="34">
        <v>1210</v>
      </c>
      <c r="C7" s="35" t="s">
        <v>31</v>
      </c>
      <c r="D7" s="34">
        <v>3731</v>
      </c>
      <c r="E7" s="36" t="s">
        <v>32</v>
      </c>
      <c r="F7" s="8"/>
    </row>
    <row r="8" spans="1:6" s="6" customFormat="1" ht="15.75" customHeight="1">
      <c r="A8" s="8"/>
      <c r="B8" s="34">
        <v>1219</v>
      </c>
      <c r="C8" s="35" t="s">
        <v>33</v>
      </c>
      <c r="D8" s="34">
        <v>3740</v>
      </c>
      <c r="E8" s="36" t="s">
        <v>34</v>
      </c>
      <c r="F8" s="8"/>
    </row>
    <row r="9" spans="1:6" s="6" customFormat="1" ht="15.75" customHeight="1" thickBot="1">
      <c r="A9" s="8"/>
      <c r="B9" s="34">
        <v>1220</v>
      </c>
      <c r="C9" s="35" t="s">
        <v>35</v>
      </c>
      <c r="D9" s="37">
        <v>3960</v>
      </c>
      <c r="E9" s="38" t="s">
        <v>36</v>
      </c>
      <c r="F9" s="8"/>
    </row>
    <row r="10" spans="1:6" s="6" customFormat="1" ht="19.5" customHeight="1" thickBot="1">
      <c r="A10" s="8"/>
      <c r="B10" s="34">
        <v>1229</v>
      </c>
      <c r="C10" s="35" t="s">
        <v>37</v>
      </c>
      <c r="D10" s="123" t="s">
        <v>38</v>
      </c>
      <c r="E10" s="125"/>
      <c r="F10" s="8" t="s">
        <v>6</v>
      </c>
    </row>
    <row r="11" spans="1:6" s="6" customFormat="1" ht="15.75" customHeight="1">
      <c r="A11" s="8"/>
      <c r="B11" s="34">
        <v>1240</v>
      </c>
      <c r="C11" s="35" t="s">
        <v>39</v>
      </c>
      <c r="D11" s="39">
        <v>4010</v>
      </c>
      <c r="E11" s="40" t="s">
        <v>40</v>
      </c>
      <c r="F11" s="8"/>
    </row>
    <row r="12" spans="1:6" s="6" customFormat="1" ht="15.75" customHeight="1" thickBot="1">
      <c r="A12" s="8"/>
      <c r="B12" s="37">
        <v>1249</v>
      </c>
      <c r="C12" s="41" t="s">
        <v>41</v>
      </c>
      <c r="D12" s="37">
        <v>4731</v>
      </c>
      <c r="E12" s="38" t="s">
        <v>42</v>
      </c>
      <c r="F12" s="8"/>
    </row>
    <row r="13" spans="1:6" s="6" customFormat="1" ht="19.5" customHeight="1" thickBot="1">
      <c r="A13" s="8"/>
      <c r="B13" s="123" t="s">
        <v>43</v>
      </c>
      <c r="C13" s="124"/>
      <c r="D13" s="123" t="s">
        <v>44</v>
      </c>
      <c r="E13" s="125"/>
      <c r="F13" s="8"/>
    </row>
    <row r="14" spans="1:6" s="6" customFormat="1" ht="15.75" customHeight="1">
      <c r="A14" s="8"/>
      <c r="B14" s="39">
        <v>1400</v>
      </c>
      <c r="C14" s="42" t="s">
        <v>45</v>
      </c>
      <c r="D14" s="39">
        <v>5010</v>
      </c>
      <c r="E14" s="40" t="s">
        <v>46</v>
      </c>
      <c r="F14" s="8"/>
    </row>
    <row r="15" spans="1:6" s="6" customFormat="1" ht="15.75" customHeight="1">
      <c r="A15" s="8"/>
      <c r="B15" s="34">
        <v>1510</v>
      </c>
      <c r="C15" s="35" t="s">
        <v>47</v>
      </c>
      <c r="D15" s="34">
        <v>5012</v>
      </c>
      <c r="E15" s="36" t="s">
        <v>48</v>
      </c>
      <c r="F15" s="8"/>
    </row>
    <row r="16" spans="1:6" s="6" customFormat="1" ht="15.75" customHeight="1">
      <c r="A16" s="8"/>
      <c r="B16" s="34">
        <v>1520</v>
      </c>
      <c r="C16" s="35" t="s">
        <v>49</v>
      </c>
      <c r="D16" s="34">
        <v>5310</v>
      </c>
      <c r="E16" s="36" t="s">
        <v>50</v>
      </c>
      <c r="F16" s="8"/>
    </row>
    <row r="17" spans="1:6" s="6" customFormat="1" ht="15.75" customHeight="1">
      <c r="A17" s="8"/>
      <c r="B17" s="34">
        <v>1640</v>
      </c>
      <c r="C17" s="35" t="s">
        <v>51</v>
      </c>
      <c r="D17" s="34">
        <v>5410</v>
      </c>
      <c r="E17" s="36" t="s">
        <v>52</v>
      </c>
      <c r="F17" s="8"/>
    </row>
    <row r="18" spans="1:6" s="6" customFormat="1" ht="15.75" customHeight="1">
      <c r="A18" s="8"/>
      <c r="B18" s="34">
        <v>1650</v>
      </c>
      <c r="C18" s="35" t="s">
        <v>53</v>
      </c>
      <c r="D18" s="34">
        <v>5620</v>
      </c>
      <c r="E18" s="36" t="s">
        <v>54</v>
      </c>
      <c r="F18" s="8"/>
    </row>
    <row r="19" spans="1:6" s="6" customFormat="1" ht="15.75" customHeight="1">
      <c r="A19" s="8"/>
      <c r="B19" s="34">
        <v>1700</v>
      </c>
      <c r="C19" s="35" t="s">
        <v>55</v>
      </c>
      <c r="D19" s="34">
        <v>5900</v>
      </c>
      <c r="E19" s="36" t="s">
        <v>56</v>
      </c>
      <c r="F19" s="8"/>
    </row>
    <row r="20" spans="1:6" s="6" customFormat="1" ht="15.75" customHeight="1">
      <c r="A20" s="8"/>
      <c r="B20" s="34">
        <v>1910</v>
      </c>
      <c r="C20" s="35" t="s">
        <v>57</v>
      </c>
      <c r="D20" s="34">
        <v>6100</v>
      </c>
      <c r="E20" s="36" t="s">
        <v>58</v>
      </c>
      <c r="F20" s="8"/>
    </row>
    <row r="21" spans="1:6" s="6" customFormat="1" ht="15.75" customHeight="1">
      <c r="A21" s="8"/>
      <c r="B21" s="34">
        <v>1920</v>
      </c>
      <c r="C21" s="35" t="s">
        <v>59</v>
      </c>
      <c r="D21" s="34">
        <v>6200</v>
      </c>
      <c r="E21" s="36" t="s">
        <v>60</v>
      </c>
      <c r="F21" s="8"/>
    </row>
    <row r="22" spans="1:6" s="6" customFormat="1" ht="15.75" customHeight="1">
      <c r="A22" s="8"/>
      <c r="B22" s="34">
        <v>1930</v>
      </c>
      <c r="C22" s="35" t="s">
        <v>61</v>
      </c>
      <c r="D22" s="34">
        <v>6310</v>
      </c>
      <c r="E22" s="36" t="s">
        <v>62</v>
      </c>
      <c r="F22" s="8"/>
    </row>
    <row r="23" spans="1:6" s="6" customFormat="1" ht="15.75" customHeight="1" thickBot="1">
      <c r="A23" s="8"/>
      <c r="B23" s="37">
        <v>1940</v>
      </c>
      <c r="C23" s="43" t="s">
        <v>63</v>
      </c>
      <c r="D23" s="34">
        <v>6350</v>
      </c>
      <c r="E23" s="36" t="s">
        <v>64</v>
      </c>
      <c r="F23" s="8"/>
    </row>
    <row r="24" spans="1:6" s="6" customFormat="1" ht="19.5" customHeight="1" thickBot="1">
      <c r="A24" s="8"/>
      <c r="B24" s="123" t="s">
        <v>65</v>
      </c>
      <c r="C24" s="124"/>
      <c r="D24" s="34">
        <v>6500</v>
      </c>
      <c r="E24" s="36" t="s">
        <v>66</v>
      </c>
      <c r="F24" s="8"/>
    </row>
    <row r="25" spans="1:6" s="6" customFormat="1" ht="15.75" customHeight="1">
      <c r="A25" s="8"/>
      <c r="B25" s="39">
        <v>2010</v>
      </c>
      <c r="C25" s="42" t="s">
        <v>67</v>
      </c>
      <c r="D25" s="34">
        <v>6990</v>
      </c>
      <c r="E25" s="36" t="s">
        <v>68</v>
      </c>
      <c r="F25" s="8"/>
    </row>
    <row r="26" spans="1:6" s="6" customFormat="1" ht="15.75" customHeight="1">
      <c r="A26" s="8"/>
      <c r="B26" s="34">
        <v>2013</v>
      </c>
      <c r="C26" s="35" t="s">
        <v>69</v>
      </c>
      <c r="D26" s="34">
        <v>7010</v>
      </c>
      <c r="E26" s="36" t="s">
        <v>70</v>
      </c>
      <c r="F26" s="8"/>
    </row>
    <row r="27" spans="1:6" s="6" customFormat="1" ht="15.75" customHeight="1" thickBot="1">
      <c r="A27" s="8"/>
      <c r="B27" s="34">
        <v>2017</v>
      </c>
      <c r="C27" s="35" t="s">
        <v>71</v>
      </c>
      <c r="D27" s="37">
        <v>7510</v>
      </c>
      <c r="E27" s="38" t="s">
        <v>72</v>
      </c>
      <c r="F27" s="8"/>
    </row>
    <row r="28" spans="1:6" s="6" customFormat="1" ht="19.5" customHeight="1" thickBot="1">
      <c r="A28" s="8"/>
      <c r="B28" s="34">
        <v>2019</v>
      </c>
      <c r="C28" s="35" t="s">
        <v>73</v>
      </c>
      <c r="D28" s="123" t="s">
        <v>74</v>
      </c>
      <c r="E28" s="125"/>
      <c r="F28" s="8"/>
    </row>
    <row r="29" spans="1:6" s="6" customFormat="1" ht="15.75" customHeight="1">
      <c r="A29" s="8"/>
      <c r="B29" s="34">
        <v>2081</v>
      </c>
      <c r="C29" s="35" t="s">
        <v>75</v>
      </c>
      <c r="D29" s="39">
        <v>7821</v>
      </c>
      <c r="E29" s="40" t="s">
        <v>76</v>
      </c>
      <c r="F29" s="8"/>
    </row>
    <row r="30" spans="1:6" s="6" customFormat="1" ht="15.75" customHeight="1">
      <c r="A30" s="8"/>
      <c r="B30" s="34">
        <v>2084</v>
      </c>
      <c r="C30" s="35" t="s">
        <v>77</v>
      </c>
      <c r="D30" s="34">
        <v>7831</v>
      </c>
      <c r="E30" s="36" t="s">
        <v>78</v>
      </c>
      <c r="F30" s="8"/>
    </row>
    <row r="31" spans="1:6" s="6" customFormat="1" ht="15.75" customHeight="1">
      <c r="A31" s="8"/>
      <c r="B31" s="34">
        <v>2086</v>
      </c>
      <c r="C31" s="35" t="s">
        <v>79</v>
      </c>
      <c r="D31" s="34">
        <v>7832</v>
      </c>
      <c r="E31" s="36" t="s">
        <v>80</v>
      </c>
      <c r="F31" s="8"/>
    </row>
    <row r="32" spans="1:6" s="6" customFormat="1" ht="15.75" customHeight="1">
      <c r="A32" s="8"/>
      <c r="B32" s="34">
        <v>2091</v>
      </c>
      <c r="C32" s="35" t="s">
        <v>81</v>
      </c>
      <c r="D32" s="34">
        <v>7834</v>
      </c>
      <c r="E32" s="36" t="s">
        <v>82</v>
      </c>
      <c r="F32" s="8"/>
    </row>
    <row r="33" spans="1:6" s="6" customFormat="1" ht="15.75" customHeight="1" thickBot="1">
      <c r="A33" s="8"/>
      <c r="B33" s="34">
        <v>2098</v>
      </c>
      <c r="C33" s="35" t="s">
        <v>83</v>
      </c>
      <c r="D33" s="37">
        <v>7960</v>
      </c>
      <c r="E33" s="38" t="s">
        <v>84</v>
      </c>
      <c r="F33" s="8"/>
    </row>
    <row r="34" spans="1:6" s="6" customFormat="1" ht="19.5" customHeight="1" thickBot="1">
      <c r="A34" s="8"/>
      <c r="B34" s="37">
        <v>2099</v>
      </c>
      <c r="C34" s="41" t="s">
        <v>73</v>
      </c>
      <c r="D34" s="123" t="s">
        <v>85</v>
      </c>
      <c r="E34" s="125"/>
      <c r="F34" s="8"/>
    </row>
    <row r="35" spans="1:6" s="6" customFormat="1" ht="19.5" customHeight="1" thickBot="1">
      <c r="A35" s="8"/>
      <c r="B35" s="123" t="s">
        <v>86</v>
      </c>
      <c r="C35" s="124"/>
      <c r="D35" s="39">
        <v>8300</v>
      </c>
      <c r="E35" s="40" t="s">
        <v>87</v>
      </c>
      <c r="F35" s="8"/>
    </row>
    <row r="36" spans="1:6" s="6" customFormat="1" ht="15.75" customHeight="1" thickBot="1">
      <c r="A36" s="8"/>
      <c r="B36" s="44">
        <v>2350</v>
      </c>
      <c r="C36" s="45" t="s">
        <v>88</v>
      </c>
      <c r="D36" s="37">
        <v>8400</v>
      </c>
      <c r="E36" s="38" t="s">
        <v>89</v>
      </c>
      <c r="F36" s="8"/>
    </row>
    <row r="37" spans="1:6" s="6" customFormat="1" ht="15.75" customHeight="1" thickBot="1">
      <c r="A37" s="8"/>
      <c r="B37" s="123" t="s">
        <v>90</v>
      </c>
      <c r="C37" s="124"/>
      <c r="D37" s="123" t="s">
        <v>91</v>
      </c>
      <c r="E37" s="125"/>
      <c r="F37" s="8"/>
    </row>
    <row r="38" spans="1:6" s="6" customFormat="1" ht="15.75" customHeight="1">
      <c r="A38" s="8"/>
      <c r="B38" s="39">
        <v>2440</v>
      </c>
      <c r="C38" s="42" t="s">
        <v>92</v>
      </c>
      <c r="D38" s="39">
        <v>8910</v>
      </c>
      <c r="E38" s="40" t="s">
        <v>93</v>
      </c>
      <c r="F38" s="8"/>
    </row>
    <row r="39" spans="1:6" s="6" customFormat="1" ht="15.75" customHeight="1">
      <c r="A39" s="8"/>
      <c r="B39" s="34">
        <v>2491</v>
      </c>
      <c r="C39" s="35" t="s">
        <v>94</v>
      </c>
      <c r="D39" s="34">
        <v>8999</v>
      </c>
      <c r="E39" s="36" t="s">
        <v>73</v>
      </c>
      <c r="F39" s="8"/>
    </row>
    <row r="40" spans="1:6" s="6" customFormat="1" ht="15.75" customHeight="1">
      <c r="A40" s="8"/>
      <c r="B40" s="34">
        <v>2510</v>
      </c>
      <c r="C40" s="35" t="s">
        <v>95</v>
      </c>
      <c r="D40" s="46"/>
      <c r="E40" s="47"/>
      <c r="F40" s="8"/>
    </row>
    <row r="41" spans="1:6" s="6" customFormat="1" ht="15.75" customHeight="1">
      <c r="A41" s="8"/>
      <c r="B41" s="34">
        <v>2610</v>
      </c>
      <c r="C41" s="35" t="s">
        <v>96</v>
      </c>
      <c r="D41" s="48"/>
      <c r="E41" s="49"/>
      <c r="F41" s="8"/>
    </row>
    <row r="42" spans="1:6" s="6" customFormat="1" ht="15.75" customHeight="1">
      <c r="A42" s="8"/>
      <c r="B42" s="34">
        <v>2615</v>
      </c>
      <c r="C42" s="35" t="s">
        <v>104</v>
      </c>
      <c r="D42" s="48"/>
      <c r="E42" s="49"/>
      <c r="F42" s="8"/>
    </row>
    <row r="43" spans="1:6" s="6" customFormat="1" ht="15.75" customHeight="1">
      <c r="A43" s="8"/>
      <c r="B43" s="34">
        <v>2640</v>
      </c>
      <c r="C43" s="35" t="s">
        <v>97</v>
      </c>
      <c r="D43" s="48"/>
      <c r="E43" s="49"/>
      <c r="F43" s="8"/>
    </row>
    <row r="44" spans="1:6" s="6" customFormat="1" ht="15.75" customHeight="1">
      <c r="A44" s="8"/>
      <c r="B44" s="34">
        <v>2645</v>
      </c>
      <c r="C44" s="35" t="s">
        <v>105</v>
      </c>
      <c r="D44" s="48"/>
      <c r="E44" s="49"/>
      <c r="F44" s="8"/>
    </row>
    <row r="45" spans="1:6" s="6" customFormat="1" ht="15.75" customHeight="1">
      <c r="A45" s="8"/>
      <c r="B45" s="34">
        <v>2650</v>
      </c>
      <c r="C45" s="35" t="s">
        <v>98</v>
      </c>
      <c r="D45" s="48"/>
      <c r="E45" s="49"/>
      <c r="F45" s="8"/>
    </row>
    <row r="46" spans="1:6" s="6" customFormat="1" ht="15.75" customHeight="1">
      <c r="A46" s="8"/>
      <c r="B46" s="34">
        <v>2710</v>
      </c>
      <c r="C46" s="35" t="s">
        <v>99</v>
      </c>
      <c r="D46" s="48"/>
      <c r="E46" s="49"/>
      <c r="F46" s="8"/>
    </row>
    <row r="47" spans="1:6" s="6" customFormat="1" ht="15.75" customHeight="1">
      <c r="A47" s="8"/>
      <c r="B47" s="34">
        <v>2898</v>
      </c>
      <c r="C47" s="35" t="s">
        <v>100</v>
      </c>
      <c r="D47" s="48"/>
      <c r="E47" s="49"/>
      <c r="F47" s="8"/>
    </row>
    <row r="48" spans="1:6" s="6" customFormat="1" ht="15.75" customHeight="1">
      <c r="A48" s="8"/>
      <c r="B48" s="34">
        <v>2900</v>
      </c>
      <c r="C48" s="35" t="s">
        <v>101</v>
      </c>
      <c r="D48" s="48"/>
      <c r="E48" s="49"/>
      <c r="F48" s="8"/>
    </row>
    <row r="49" spans="1:6" s="6" customFormat="1" ht="15.75" customHeight="1" thickBot="1">
      <c r="A49" s="8"/>
      <c r="B49" s="50">
        <v>2940</v>
      </c>
      <c r="C49" s="51" t="s">
        <v>102</v>
      </c>
      <c r="D49" s="52"/>
      <c r="E49" s="53"/>
      <c r="F49" s="8"/>
    </row>
    <row r="50" ht="12.75">
      <c r="C50" t="s">
        <v>6</v>
      </c>
    </row>
  </sheetData>
  <sheetProtection password="CC4C" sheet="1" objects="1" scenarios="1"/>
  <mergeCells count="14">
    <mergeCell ref="D28:E28"/>
    <mergeCell ref="D34:E34"/>
    <mergeCell ref="B35:C35"/>
    <mergeCell ref="B37:C37"/>
    <mergeCell ref="D37:E37"/>
    <mergeCell ref="D10:E10"/>
    <mergeCell ref="B13:C13"/>
    <mergeCell ref="D13:E13"/>
    <mergeCell ref="B24:C24"/>
    <mergeCell ref="B2:E2"/>
    <mergeCell ref="B3:C3"/>
    <mergeCell ref="D3:E3"/>
    <mergeCell ref="B4:C4"/>
    <mergeCell ref="D4:E4"/>
  </mergeCells>
  <printOptions gridLines="1"/>
  <pageMargins left="0.984251968503937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2005-03-31T07:44:38Z</cp:lastPrinted>
  <dcterms:created xsi:type="dcterms:W3CDTF">2005-02-15T08:50:37Z</dcterms:created>
  <dcterms:modified xsi:type="dcterms:W3CDTF">2005-08-11T07:10:55Z</dcterms:modified>
  <cp:category/>
  <cp:version/>
  <cp:contentType/>
  <cp:contentStatus/>
</cp:coreProperties>
</file>